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menores!$A$1:$F$9</definedName>
    <definedName name="_xlnm.Print_Area" localSheetId="5">TOTAL!$A$1:$F$13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1" l="1"/>
  <c r="D8" i="12" l="1"/>
  <c r="C8" i="12"/>
  <c r="B8" i="12"/>
  <c r="D6" i="12"/>
  <c r="C6" i="12"/>
  <c r="B6" i="12"/>
  <c r="D4" i="12"/>
  <c r="C4" i="12"/>
  <c r="B4" i="12"/>
  <c r="D12" i="11"/>
  <c r="C12" i="11"/>
  <c r="B12" i="11"/>
  <c r="D11" i="11"/>
  <c r="C11" i="11"/>
  <c r="B11" i="11"/>
  <c r="D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B7" i="12" s="1"/>
  <c r="F20" i="3"/>
  <c r="D20" i="3"/>
  <c r="B20" i="3"/>
  <c r="A20" i="3" s="1"/>
  <c r="I17" i="3"/>
  <c r="I16" i="3"/>
  <c r="I15" i="3"/>
  <c r="I14" i="3"/>
  <c r="F3" i="3"/>
  <c r="E8" i="12" s="1"/>
  <c r="H20" i="2"/>
  <c r="G20" i="2" s="1"/>
  <c r="B5" i="12" s="1"/>
  <c r="F20" i="2"/>
  <c r="D20" i="2"/>
  <c r="B20" i="2"/>
  <c r="I17" i="2"/>
  <c r="I16" i="2"/>
  <c r="I15" i="2"/>
  <c r="I14" i="2"/>
  <c r="F3" i="2"/>
  <c r="E6" i="12" s="1"/>
  <c r="H20" i="1"/>
  <c r="G20" i="1" s="1"/>
  <c r="B3" i="12" s="1"/>
  <c r="F20" i="1"/>
  <c r="D20" i="1"/>
  <c r="B20" i="1"/>
  <c r="I17" i="1"/>
  <c r="I16" i="1"/>
  <c r="I15" i="1"/>
  <c r="I14" i="1"/>
  <c r="F3" i="1"/>
  <c r="E4" i="12" s="1"/>
  <c r="C20" i="4" l="1"/>
  <c r="C20" i="3"/>
  <c r="F8" i="12"/>
  <c r="F6" i="12"/>
  <c r="F4" i="12"/>
  <c r="C20" i="5"/>
  <c r="A20" i="2"/>
  <c r="C20" i="2" s="1"/>
  <c r="A20" i="1"/>
  <c r="C20" i="1" s="1"/>
  <c r="A20" i="5"/>
  <c r="I13" i="1" l="1"/>
  <c r="I8" i="1"/>
  <c r="I12" i="1"/>
  <c r="I11" i="1"/>
  <c r="I10" i="1"/>
  <c r="I9" i="1"/>
  <c r="I7" i="1"/>
  <c r="I6" i="2"/>
  <c r="I13" i="2"/>
  <c r="I10" i="2"/>
  <c r="I8" i="2"/>
  <c r="I7" i="2"/>
  <c r="I12" i="2"/>
  <c r="I11" i="2"/>
  <c r="I9" i="2"/>
  <c r="I9" i="3"/>
  <c r="I8" i="3"/>
  <c r="I13" i="3"/>
  <c r="I7" i="3"/>
  <c r="I12" i="3"/>
  <c r="I11" i="3"/>
  <c r="I10" i="3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E12" i="11" s="1"/>
  <c r="F12" i="11" s="1"/>
  <c r="I3" i="1"/>
  <c r="I4" i="1"/>
  <c r="I3" i="2"/>
  <c r="F9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3" i="11" l="1"/>
</calcChain>
</file>

<file path=xl/sharedStrings.xml><?xml version="1.0" encoding="utf-8"?>
<sst xmlns="http://schemas.openxmlformats.org/spreadsheetml/2006/main" count="200" uniqueCount="65">
  <si>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</si>
  <si>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</si>
  <si>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</si>
  <si>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</si>
  <si>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</si>
  <si>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</si>
  <si>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</si>
  <si>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</si>
  <si>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</si>
  <si>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</si>
  <si>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</si>
  <si>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</si>
  <si>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</si>
  <si>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</si>
  <si>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</si>
  <si>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</si>
  <si>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</si>
  <si>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</si>
  <si>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</si>
  <si>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</si>
  <si>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</si>
  <si>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</si>
  <si>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</si>
  <si>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</si>
  <si>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</si>
  <si>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</si>
  <si>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</si>
  <si>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</si>
  <si>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</si>
  <si>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</si>
  <si>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</si>
  <si>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</si>
  <si>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</si>
  <si>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</si>
  <si>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</si>
  <si>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</si>
  <si>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</si>
  <si>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</si>
  <si>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</si>
  <si>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</si>
  <si>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</si>
  <si>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</si>
  <si>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</si>
  <si>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</si>
  <si>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</si>
  <si>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</si>
  <si>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</si>
  <si>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</si>
  <si>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</si>
  <si>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Fornecimento e montagem de divisórias, em estrutura leve tipo modulada, na cor branco, com perfis de aço na cor branco. Espessura de 35 mm. H=2.60m</t>
  </si>
  <si>
    <t>Fornecimento e montagem de divisórias, em estrutura leve tipo modulada, na cor branco, com perfis de aço na cor branco. Espessura de 35 mm. H=1.80m</t>
  </si>
  <si>
    <t>Conjunto de porta na cor branca, dimensão 90x210 cm, com ferragens cromadas e fechadura tipo alavanca. Espessura de 35 mm.</t>
  </si>
  <si>
    <t>DIVIFORRO</t>
  </si>
  <si>
    <t>FORPEL DIVISÓRIAS E FORROS</t>
  </si>
  <si>
    <t>INSTALE FORROS E DIVISÓRIAS</t>
  </si>
  <si>
    <t>COMERCIAL DE PERSIANAS HD EIRELI</t>
  </si>
  <si>
    <t>J M NASCIMENTO COMERCIO E SERVICOS LTDA</t>
  </si>
  <si>
    <t>SILVA &amp; LIMA - PARTICIPACOES EM PROJETOS DE ARQUITETURA</t>
  </si>
  <si>
    <t>LOUREIRO SERVICOS DE ENGENHARIA EIRELI</t>
  </si>
  <si>
    <t>BRITO &amp; MELO INCORPORACOES LTDA</t>
  </si>
  <si>
    <t>IPE, PISOS REVESTIMENTOS &amp; DECORACOES LTDA</t>
  </si>
  <si>
    <t>REVESTE SERVICOS DE CONSTRUCOES E REFORMAS EIRELI</t>
  </si>
  <si>
    <t>R&amp;L INDUSTRIA E COMERCIO DE ARTIGOS DE DECORACOES EIREL</t>
  </si>
  <si>
    <t>m²</t>
  </si>
  <si>
    <t>unidade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</si>
</sst>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6" sqref="G1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49</v>
      </c>
      <c r="C3" s="47" t="s">
        <v>63</v>
      </c>
      <c r="D3" s="48">
        <v>1097.5</v>
      </c>
      <c r="E3" s="49">
        <f>IF(C20&lt;=25%,D20,MIN(E20:F20))</f>
        <v>145</v>
      </c>
      <c r="F3" s="49">
        <f>MIN(H3:H17)</f>
        <v>119</v>
      </c>
      <c r="G3" s="6" t="s">
        <v>52</v>
      </c>
      <c r="H3" s="7">
        <v>128</v>
      </c>
      <c r="I3" s="8">
        <f t="shared" ref="I3:I17" si="0">IF(H3="","",(IF($C$20&lt;25%,"N/A",IF(H3&lt;=($D$20+$A$20),H3,"Descartado"))))</f>
        <v>128</v>
      </c>
    </row>
    <row r="4" spans="1:9">
      <c r="A4" s="45"/>
      <c r="B4" s="46"/>
      <c r="C4" s="47"/>
      <c r="D4" s="48"/>
      <c r="E4" s="49"/>
      <c r="F4" s="49"/>
      <c r="G4" s="6" t="s">
        <v>53</v>
      </c>
      <c r="H4" s="7">
        <v>145</v>
      </c>
      <c r="I4" s="8">
        <f t="shared" si="0"/>
        <v>145</v>
      </c>
    </row>
    <row r="5" spans="1:9">
      <c r="A5" s="45"/>
      <c r="B5" s="46"/>
      <c r="C5" s="47"/>
      <c r="D5" s="48"/>
      <c r="E5" s="49"/>
      <c r="F5" s="49"/>
      <c r="G5" s="6" t="s">
        <v>54</v>
      </c>
      <c r="H5" s="7">
        <v>119</v>
      </c>
      <c r="I5" s="8">
        <f t="shared" si="0"/>
        <v>119</v>
      </c>
    </row>
    <row r="6" spans="1:9">
      <c r="A6" s="45"/>
      <c r="B6" s="46"/>
      <c r="C6" s="47"/>
      <c r="D6" s="48"/>
      <c r="E6" s="49"/>
      <c r="F6" s="49"/>
      <c r="G6" s="6" t="s">
        <v>55</v>
      </c>
      <c r="H6" s="7">
        <v>132.22</v>
      </c>
      <c r="I6" s="8">
        <f t="shared" si="0"/>
        <v>132.22</v>
      </c>
    </row>
    <row r="7" spans="1:9">
      <c r="A7" s="45"/>
      <c r="B7" s="46"/>
      <c r="C7" s="47"/>
      <c r="D7" s="48"/>
      <c r="E7" s="49"/>
      <c r="F7" s="49"/>
      <c r="G7" s="6" t="s">
        <v>56</v>
      </c>
      <c r="H7" s="7">
        <v>132.22</v>
      </c>
      <c r="I7" s="8">
        <f t="shared" si="0"/>
        <v>132.22</v>
      </c>
    </row>
    <row r="8" spans="1:9">
      <c r="A8" s="45"/>
      <c r="B8" s="46"/>
      <c r="C8" s="47"/>
      <c r="D8" s="48"/>
      <c r="E8" s="49"/>
      <c r="F8" s="49"/>
      <c r="G8" s="6" t="s">
        <v>57</v>
      </c>
      <c r="H8" s="7">
        <v>149.13</v>
      </c>
      <c r="I8" s="8">
        <f t="shared" si="0"/>
        <v>149.13</v>
      </c>
    </row>
    <row r="9" spans="1:9">
      <c r="A9" s="45"/>
      <c r="B9" s="46"/>
      <c r="C9" s="47"/>
      <c r="D9" s="48"/>
      <c r="E9" s="49"/>
      <c r="F9" s="49"/>
      <c r="G9" s="6" t="s">
        <v>58</v>
      </c>
      <c r="H9" s="7">
        <v>147.08000000000001</v>
      </c>
      <c r="I9" s="8">
        <f t="shared" si="0"/>
        <v>147.08000000000001</v>
      </c>
    </row>
    <row r="10" spans="1:9">
      <c r="A10" s="45"/>
      <c r="B10" s="46"/>
      <c r="C10" s="47"/>
      <c r="D10" s="48"/>
      <c r="E10" s="49"/>
      <c r="F10" s="49"/>
      <c r="G10" s="6" t="s">
        <v>59</v>
      </c>
      <c r="H10" s="7">
        <v>138.49</v>
      </c>
      <c r="I10" s="8">
        <f t="shared" si="0"/>
        <v>138.49</v>
      </c>
    </row>
    <row r="11" spans="1:9">
      <c r="A11" s="45"/>
      <c r="B11" s="46"/>
      <c r="C11" s="47"/>
      <c r="D11" s="48"/>
      <c r="E11" s="49"/>
      <c r="F11" s="49"/>
      <c r="G11" s="6" t="s">
        <v>60</v>
      </c>
      <c r="H11" s="7">
        <v>151.28</v>
      </c>
      <c r="I11" s="8">
        <f t="shared" si="0"/>
        <v>151.28</v>
      </c>
    </row>
    <row r="12" spans="1:9">
      <c r="A12" s="45"/>
      <c r="B12" s="46"/>
      <c r="C12" s="47"/>
      <c r="D12" s="48"/>
      <c r="E12" s="49"/>
      <c r="F12" s="49"/>
      <c r="G12" s="6" t="s">
        <v>61</v>
      </c>
      <c r="H12" s="7">
        <v>549.49</v>
      </c>
      <c r="I12" s="8">
        <f t="shared" si="0"/>
        <v>549.49</v>
      </c>
    </row>
    <row r="13" spans="1:9">
      <c r="A13" s="45"/>
      <c r="B13" s="46"/>
      <c r="C13" s="47"/>
      <c r="D13" s="48"/>
      <c r="E13" s="49"/>
      <c r="F13" s="49"/>
      <c r="G13" s="6" t="s">
        <v>62</v>
      </c>
      <c r="H13" s="7">
        <v>2115.4499999999998</v>
      </c>
      <c r="I13" s="8" t="str">
        <f t="shared" si="0"/>
        <v>Descartado</v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596.79045860944586</v>
      </c>
      <c r="B20" s="19">
        <f>COUNT(H3:H17)</f>
        <v>11</v>
      </c>
      <c r="C20" s="20">
        <f>IF(B20&lt;2,"N/A",(A20/D20))</f>
        <v>1.680106017875189</v>
      </c>
      <c r="D20" s="21">
        <f>ROUND(AVERAGE(H3:H17),2)</f>
        <v>355.21</v>
      </c>
      <c r="E20" s="22">
        <f>IFERROR(ROUND(IF(B20&lt;2,"N/A",(IF(C20&lt;=25%,"N/A",AVERAGE(I3:I17)))),2),"N/A")</f>
        <v>179.19</v>
      </c>
      <c r="F20" s="22">
        <f>ROUND(MEDIAN(H3:H17),2)</f>
        <v>145</v>
      </c>
      <c r="G20" s="23" t="str">
        <f>INDEX(G3:G17,MATCH(H20,H3:H17,0))</f>
        <v>INSTALE FORROS E DIVISÓRIAS</v>
      </c>
      <c r="H20" s="24">
        <f>MIN(H3:H17)</f>
        <v>119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145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159137.5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6" sqref="G1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50</v>
      </c>
      <c r="C3" s="47" t="s">
        <v>63</v>
      </c>
      <c r="D3" s="48">
        <v>165.5</v>
      </c>
      <c r="E3" s="49">
        <f>IF(C20&lt;=25%,D20,MIN(E20:F20))</f>
        <v>145</v>
      </c>
      <c r="F3" s="49">
        <f>MIN(H3:H17)</f>
        <v>119</v>
      </c>
      <c r="G3" s="6" t="s">
        <v>52</v>
      </c>
      <c r="H3" s="7">
        <v>128</v>
      </c>
      <c r="I3" s="8">
        <f t="shared" ref="I3:I17" si="0">IF(H3="","",(IF($C$20&lt;25%,"N/A",IF(H3&lt;=($D$20+$A$20),H3,"Descartado"))))</f>
        <v>128</v>
      </c>
    </row>
    <row r="4" spans="1:9">
      <c r="A4" s="45"/>
      <c r="B4" s="46"/>
      <c r="C4" s="47"/>
      <c r="D4" s="48"/>
      <c r="E4" s="49"/>
      <c r="F4" s="49"/>
      <c r="G4" s="6" t="s">
        <v>53</v>
      </c>
      <c r="H4" s="7">
        <v>145</v>
      </c>
      <c r="I4" s="8">
        <f t="shared" si="0"/>
        <v>145</v>
      </c>
    </row>
    <row r="5" spans="1:9">
      <c r="A5" s="45"/>
      <c r="B5" s="46"/>
      <c r="C5" s="47"/>
      <c r="D5" s="48"/>
      <c r="E5" s="49"/>
      <c r="F5" s="49"/>
      <c r="G5" s="6" t="s">
        <v>54</v>
      </c>
      <c r="H5" s="7">
        <v>119</v>
      </c>
      <c r="I5" s="8">
        <f t="shared" si="0"/>
        <v>119</v>
      </c>
    </row>
    <row r="6" spans="1:9">
      <c r="A6" s="45"/>
      <c r="B6" s="46"/>
      <c r="C6" s="47"/>
      <c r="D6" s="48"/>
      <c r="E6" s="49"/>
      <c r="F6" s="49"/>
      <c r="G6" s="6" t="s">
        <v>55</v>
      </c>
      <c r="H6" s="7">
        <v>132.22</v>
      </c>
      <c r="I6" s="8">
        <f t="shared" si="0"/>
        <v>132.22</v>
      </c>
    </row>
    <row r="7" spans="1:9">
      <c r="A7" s="45"/>
      <c r="B7" s="46"/>
      <c r="C7" s="47"/>
      <c r="D7" s="48"/>
      <c r="E7" s="49"/>
      <c r="F7" s="49"/>
      <c r="G7" s="6" t="s">
        <v>56</v>
      </c>
      <c r="H7" s="7">
        <v>132.22</v>
      </c>
      <c r="I7" s="8">
        <f t="shared" si="0"/>
        <v>132.22</v>
      </c>
    </row>
    <row r="8" spans="1:9">
      <c r="A8" s="45"/>
      <c r="B8" s="46"/>
      <c r="C8" s="47"/>
      <c r="D8" s="48"/>
      <c r="E8" s="49"/>
      <c r="F8" s="49"/>
      <c r="G8" s="6" t="s">
        <v>57</v>
      </c>
      <c r="H8" s="7">
        <v>149.13</v>
      </c>
      <c r="I8" s="8">
        <f t="shared" si="0"/>
        <v>149.13</v>
      </c>
    </row>
    <row r="9" spans="1:9">
      <c r="A9" s="45"/>
      <c r="B9" s="46"/>
      <c r="C9" s="47"/>
      <c r="D9" s="48"/>
      <c r="E9" s="49"/>
      <c r="F9" s="49"/>
      <c r="G9" s="6" t="s">
        <v>58</v>
      </c>
      <c r="H9" s="7">
        <v>147.08000000000001</v>
      </c>
      <c r="I9" s="8">
        <f t="shared" si="0"/>
        <v>147.08000000000001</v>
      </c>
    </row>
    <row r="10" spans="1:9">
      <c r="A10" s="45"/>
      <c r="B10" s="46"/>
      <c r="C10" s="47"/>
      <c r="D10" s="48"/>
      <c r="E10" s="49"/>
      <c r="F10" s="49"/>
      <c r="G10" s="6" t="s">
        <v>59</v>
      </c>
      <c r="H10" s="7">
        <v>138.49</v>
      </c>
      <c r="I10" s="8">
        <f t="shared" si="0"/>
        <v>138.49</v>
      </c>
    </row>
    <row r="11" spans="1:9">
      <c r="A11" s="45"/>
      <c r="B11" s="46"/>
      <c r="C11" s="47"/>
      <c r="D11" s="48"/>
      <c r="E11" s="49"/>
      <c r="F11" s="49"/>
      <c r="G11" s="6" t="s">
        <v>60</v>
      </c>
      <c r="H11" s="7">
        <v>151.28</v>
      </c>
      <c r="I11" s="8">
        <f t="shared" si="0"/>
        <v>151.28</v>
      </c>
    </row>
    <row r="12" spans="1:9">
      <c r="A12" s="45"/>
      <c r="B12" s="46"/>
      <c r="C12" s="47"/>
      <c r="D12" s="48"/>
      <c r="E12" s="49"/>
      <c r="F12" s="49"/>
      <c r="G12" s="6" t="s">
        <v>61</v>
      </c>
      <c r="H12" s="7">
        <v>549.49</v>
      </c>
      <c r="I12" s="8">
        <f t="shared" si="0"/>
        <v>549.49</v>
      </c>
    </row>
    <row r="13" spans="1:9">
      <c r="A13" s="45"/>
      <c r="B13" s="46"/>
      <c r="C13" s="47"/>
      <c r="D13" s="48"/>
      <c r="E13" s="49"/>
      <c r="F13" s="49"/>
      <c r="G13" s="6" t="s">
        <v>62</v>
      </c>
      <c r="H13" s="7">
        <v>2115.4499999999998</v>
      </c>
      <c r="I13" s="8" t="str">
        <f t="shared" si="0"/>
        <v>Descartado</v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596.79045860944586</v>
      </c>
      <c r="B20" s="19">
        <f>COUNT(H3:H17)</f>
        <v>11</v>
      </c>
      <c r="C20" s="20">
        <f>IF(B20&lt;2,"N/A",(A20/D20))</f>
        <v>1.680106017875189</v>
      </c>
      <c r="D20" s="21">
        <f>ROUND(AVERAGE(H3:H17),2)</f>
        <v>355.21</v>
      </c>
      <c r="E20" s="22">
        <f>IFERROR(ROUND(IF(B20&lt;2,"N/A",(IF(C20&lt;=25%,"N/A",AVERAGE(I3:I17)))),2),"N/A")</f>
        <v>179.19</v>
      </c>
      <c r="F20" s="22">
        <f>ROUND(MEDIAN(H3:H17),2)</f>
        <v>145</v>
      </c>
      <c r="G20" s="23" t="str">
        <f>INDEX(G3:G17,MATCH(H20,H3:H17,0))</f>
        <v>INSTALE FORROS E DIVISÓRIAS</v>
      </c>
      <c r="H20" s="24">
        <f>MIN(H3:H17)</f>
        <v>119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145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23997.5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C18" sqref="C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51</v>
      </c>
      <c r="C3" s="47" t="s">
        <v>64</v>
      </c>
      <c r="D3" s="48">
        <v>57</v>
      </c>
      <c r="E3" s="49">
        <f>IF(C20&lt;=25%,D20,MIN(E20:F20))</f>
        <v>361.4</v>
      </c>
      <c r="F3" s="49">
        <f>MIN(H3:H17)</f>
        <v>280.08999999999997</v>
      </c>
      <c r="G3" s="6" t="s">
        <v>52</v>
      </c>
      <c r="H3" s="7">
        <v>350</v>
      </c>
      <c r="I3" s="8">
        <f t="shared" ref="I3:I17" si="0">IF(H3="","",(IF($C$20&lt;25%,"N/A",IF(H3&lt;=($D$20+$A$20),H3,"Descartado"))))</f>
        <v>350</v>
      </c>
    </row>
    <row r="4" spans="1:9">
      <c r="A4" s="45"/>
      <c r="B4" s="46"/>
      <c r="C4" s="47"/>
      <c r="D4" s="48"/>
      <c r="E4" s="49"/>
      <c r="F4" s="49"/>
      <c r="G4" s="6" t="s">
        <v>53</v>
      </c>
      <c r="H4" s="7">
        <v>340</v>
      </c>
      <c r="I4" s="8">
        <f t="shared" si="0"/>
        <v>340</v>
      </c>
    </row>
    <row r="5" spans="1:9">
      <c r="A5" s="45"/>
      <c r="B5" s="46"/>
      <c r="C5" s="47"/>
      <c r="D5" s="48"/>
      <c r="E5" s="49"/>
      <c r="F5" s="49"/>
      <c r="G5" s="6" t="s">
        <v>54</v>
      </c>
      <c r="H5" s="7">
        <v>350</v>
      </c>
      <c r="I5" s="8">
        <f t="shared" si="0"/>
        <v>350</v>
      </c>
    </row>
    <row r="6" spans="1:9">
      <c r="A6" s="45"/>
      <c r="B6" s="46"/>
      <c r="C6" s="47"/>
      <c r="D6" s="48"/>
      <c r="E6" s="49"/>
      <c r="F6" s="49"/>
      <c r="G6" s="6" t="s">
        <v>55</v>
      </c>
      <c r="H6" s="7">
        <v>463.18</v>
      </c>
      <c r="I6" s="8">
        <f t="shared" si="0"/>
        <v>463.18</v>
      </c>
    </row>
    <row r="7" spans="1:9">
      <c r="A7" s="45"/>
      <c r="B7" s="46"/>
      <c r="C7" s="47"/>
      <c r="D7" s="48"/>
      <c r="E7" s="49"/>
      <c r="F7" s="49"/>
      <c r="G7" s="6" t="s">
        <v>56</v>
      </c>
      <c r="H7" s="7">
        <v>394.32</v>
      </c>
      <c r="I7" s="8">
        <f t="shared" si="0"/>
        <v>394.32</v>
      </c>
    </row>
    <row r="8" spans="1:9">
      <c r="A8" s="45"/>
      <c r="B8" s="46"/>
      <c r="C8" s="47"/>
      <c r="D8" s="48"/>
      <c r="E8" s="49"/>
      <c r="F8" s="49"/>
      <c r="G8" s="6" t="s">
        <v>57</v>
      </c>
      <c r="H8" s="7">
        <v>466.34</v>
      </c>
      <c r="I8" s="8">
        <f t="shared" si="0"/>
        <v>466.34</v>
      </c>
    </row>
    <row r="9" spans="1:9">
      <c r="A9" s="45"/>
      <c r="B9" s="46"/>
      <c r="C9" s="47"/>
      <c r="D9" s="48"/>
      <c r="E9" s="49"/>
      <c r="F9" s="49"/>
      <c r="G9" s="6" t="s">
        <v>58</v>
      </c>
      <c r="H9" s="7">
        <v>280.08999999999997</v>
      </c>
      <c r="I9" s="8">
        <f t="shared" si="0"/>
        <v>280.08999999999997</v>
      </c>
    </row>
    <row r="10" spans="1:9">
      <c r="A10" s="45"/>
      <c r="B10" s="46"/>
      <c r="C10" s="47"/>
      <c r="D10" s="48"/>
      <c r="E10" s="49"/>
      <c r="F10" s="49"/>
      <c r="G10" s="6" t="s">
        <v>59</v>
      </c>
      <c r="H10" s="7">
        <v>482.68</v>
      </c>
      <c r="I10" s="8">
        <f t="shared" si="0"/>
        <v>482.68</v>
      </c>
    </row>
    <row r="11" spans="1:9">
      <c r="A11" s="45"/>
      <c r="B11" s="46"/>
      <c r="C11" s="47"/>
      <c r="D11" s="48"/>
      <c r="E11" s="49"/>
      <c r="F11" s="49"/>
      <c r="G11" s="6" t="s">
        <v>60</v>
      </c>
      <c r="H11" s="7">
        <v>361.4</v>
      </c>
      <c r="I11" s="8">
        <f t="shared" si="0"/>
        <v>361.4</v>
      </c>
    </row>
    <row r="12" spans="1:9">
      <c r="A12" s="45"/>
      <c r="B12" s="46"/>
      <c r="C12" s="47"/>
      <c r="D12" s="48"/>
      <c r="E12" s="49"/>
      <c r="F12" s="49"/>
      <c r="G12" s="6" t="s">
        <v>61</v>
      </c>
      <c r="H12" s="7">
        <v>356.45</v>
      </c>
      <c r="I12" s="8">
        <f t="shared" si="0"/>
        <v>356.45</v>
      </c>
    </row>
    <row r="13" spans="1:9">
      <c r="A13" s="45"/>
      <c r="B13" s="46"/>
      <c r="C13" s="47"/>
      <c r="D13" s="48"/>
      <c r="E13" s="49"/>
      <c r="F13" s="49"/>
      <c r="G13" s="6" t="s">
        <v>62</v>
      </c>
      <c r="H13" s="7">
        <v>4230.8999999999996</v>
      </c>
      <c r="I13" s="8" t="str">
        <f t="shared" si="0"/>
        <v>Descartado</v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1161.4385943843326</v>
      </c>
      <c r="B20" s="19">
        <f>COUNT(H3:H17)</f>
        <v>11</v>
      </c>
      <c r="C20" s="20">
        <f>IF(B20&lt;2,"N/A",(A20/D20))</f>
        <v>1.5820827581108439</v>
      </c>
      <c r="D20" s="21">
        <f>ROUND(AVERAGE(H3:H17),2)</f>
        <v>734.12</v>
      </c>
      <c r="E20" s="22">
        <f>IFERROR(ROUND(IF(B20&lt;2,"N/A",(IF(C20&lt;=25%,"N/A",AVERAGE(I3:I17)))),2),"N/A")</f>
        <v>384.45</v>
      </c>
      <c r="F20" s="22">
        <f>ROUND(MEDIAN(H3:H17),2)</f>
        <v>361.4</v>
      </c>
      <c r="G20" s="23" t="str">
        <f>INDEX(G3:G17,MATCH(H20,H3:H17,0))</f>
        <v>LOUREIRO SERVICOS DE ENGENHARIA EIRELI</v>
      </c>
      <c r="H20" s="24">
        <f>MIN(H3:H17)</f>
        <v>280.08999999999997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361.4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20599.8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42</v>
      </c>
      <c r="C3" s="47" t="s">
        <v>41</v>
      </c>
      <c r="D3" s="48">
        <v>30</v>
      </c>
      <c r="E3" s="49">
        <f>IF(C20&lt;=25%,D20,MIN(E20:F20))</f>
        <v>15510.75</v>
      </c>
      <c r="F3" s="49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46</v>
      </c>
      <c r="H4" s="7">
        <v>19851.88</v>
      </c>
      <c r="I4" s="8">
        <f t="shared" si="0"/>
        <v>19851.88</v>
      </c>
    </row>
    <row r="5" spans="1:9">
      <c r="A5" s="45"/>
      <c r="B5" s="46"/>
      <c r="C5" s="47"/>
      <c r="D5" s="48"/>
      <c r="E5" s="49"/>
      <c r="F5" s="49"/>
      <c r="G5" s="6" t="s">
        <v>47</v>
      </c>
      <c r="H5" s="7">
        <v>11024.38</v>
      </c>
      <c r="I5" s="8">
        <f t="shared" si="0"/>
        <v>11024.38</v>
      </c>
    </row>
    <row r="6" spans="1:9">
      <c r="A6" s="45"/>
      <c r="B6" s="46"/>
      <c r="C6" s="47"/>
      <c r="D6" s="48"/>
      <c r="E6" s="49"/>
      <c r="F6" s="49"/>
      <c r="G6" s="6" t="s">
        <v>48</v>
      </c>
      <c r="H6" s="7">
        <v>15656</v>
      </c>
      <c r="I6" s="8">
        <f t="shared" si="0"/>
        <v>15656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43</v>
      </c>
      <c r="C3" s="47" t="s">
        <v>44</v>
      </c>
      <c r="D3" s="48">
        <v>2400</v>
      </c>
      <c r="E3" s="49">
        <f>IF(C20&lt;=25%,D20,MIN(E20:F20))</f>
        <v>70.05</v>
      </c>
      <c r="F3" s="49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46</v>
      </c>
      <c r="H4" s="7">
        <v>53.35</v>
      </c>
      <c r="I4" s="8">
        <f t="shared" si="0"/>
        <v>53.35</v>
      </c>
    </row>
    <row r="5" spans="1:9">
      <c r="A5" s="45"/>
      <c r="B5" s="46"/>
      <c r="C5" s="47"/>
      <c r="D5" s="48"/>
      <c r="E5" s="49"/>
      <c r="F5" s="49"/>
      <c r="G5" s="6" t="s">
        <v>47</v>
      </c>
      <c r="H5" s="7">
        <v>101.79</v>
      </c>
      <c r="I5" s="8">
        <f t="shared" si="0"/>
        <v>101.79</v>
      </c>
    </row>
    <row r="6" spans="1:9">
      <c r="A6" s="45"/>
      <c r="B6" s="46"/>
      <c r="C6" s="47"/>
      <c r="D6" s="48"/>
      <c r="E6" s="49"/>
      <c r="F6" s="49"/>
      <c r="G6" s="6" t="s">
        <v>48</v>
      </c>
      <c r="H6" s="7">
        <v>55</v>
      </c>
      <c r="I6" s="8">
        <f t="shared" si="0"/>
        <v>55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3"/>
  <sheetViews>
    <sheetView tabSelected="1" view="pageBreakPreview" zoomScaleNormal="100" zoomScaleSheetLayoutView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25.5">
      <c r="A10" s="37">
        <v>1</v>
      </c>
      <c r="B10" s="38" t="str">
        <f>Item1!B3</f>
        <v>Fornecimento e montagem de divisórias, em estrutura leve tipo modulada, na cor branco, com perfis de aço na cor branco. Espessura de 35 mm. H=2.60m</v>
      </c>
      <c r="C10" s="37" t="str">
        <f>Item1!C3</f>
        <v>m²</v>
      </c>
      <c r="D10" s="37">
        <f>Item1!D3</f>
        <v>1097.5</v>
      </c>
      <c r="E10" s="39">
        <f>Item1!E3</f>
        <v>145</v>
      </c>
      <c r="F10" s="39">
        <f>(ROUND(E10,2)*D10)</f>
        <v>159137.5</v>
      </c>
    </row>
    <row r="11" spans="1:6" ht="25.5">
      <c r="A11" s="37">
        <v>2</v>
      </c>
      <c r="B11" s="38" t="str">
        <f>Item2!B3</f>
        <v>Fornecimento e montagem de divisórias, em estrutura leve tipo modulada, na cor branco, com perfis de aço na cor branco. Espessura de 35 mm. H=1.80m</v>
      </c>
      <c r="C11" s="37" t="str">
        <f>Item2!C3</f>
        <v>m²</v>
      </c>
      <c r="D11" s="37">
        <f>Item2!D3</f>
        <v>165.5</v>
      </c>
      <c r="E11" s="39">
        <f>Item2!E3</f>
        <v>145</v>
      </c>
      <c r="F11" s="39">
        <f>(ROUND(E11,2)*D11)</f>
        <v>23997.5</v>
      </c>
    </row>
    <row r="12" spans="1:6" ht="25.5">
      <c r="A12" s="37">
        <v>3</v>
      </c>
      <c r="B12" s="38" t="str">
        <f>Item3!B3</f>
        <v>Conjunto de porta na cor branca, dimensão 90x210 cm, com ferragens cromadas e fechadura tipo alavanca. Espessura de 35 mm.</v>
      </c>
      <c r="C12" s="37" t="str">
        <f>Item3!C3</f>
        <v>unidade</v>
      </c>
      <c r="D12" s="37">
        <f>Item3!D3</f>
        <v>57</v>
      </c>
      <c r="E12" s="39">
        <f>Item3!E3</f>
        <v>361.4</v>
      </c>
      <c r="F12" s="39">
        <f>(ROUND(E12,2)*D12)</f>
        <v>20599.8</v>
      </c>
    </row>
    <row r="13" spans="1:6" ht="15" customHeight="1">
      <c r="A13" s="40"/>
      <c r="B13" s="40"/>
      <c r="C13" s="54" t="s">
        <v>37</v>
      </c>
      <c r="D13" s="54"/>
      <c r="E13" s="54"/>
      <c r="F13" s="41">
        <f>SUM(F10:F12)</f>
        <v>203734.8</v>
      </c>
    </row>
  </sheetData>
  <mergeCells count="2">
    <mergeCell ref="A8:F8"/>
    <mergeCell ref="C13:E13"/>
  </mergeCells>
  <pageMargins left="0.51180555555555496" right="0.51180555555555496" top="0.78749999999999998" bottom="0.78749999999999998" header="0.51180555555555496" footer="0.51180555555555496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"/>
  <sheetViews>
    <sheetView view="pageBreakPreview" zoomScaleNormal="100" workbookViewId="0">
      <selection activeCell="B8" sqref="B8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5" t="str">
        <f>Item1!G20</f>
        <v>INSTALE FORROS E DIVISÓRIAS</v>
      </c>
      <c r="C3" s="55"/>
      <c r="D3" s="55"/>
      <c r="E3" s="55"/>
      <c r="F3" s="55"/>
    </row>
    <row r="4" spans="1:6" s="35" customFormat="1" ht="25.5">
      <c r="A4" s="37">
        <v>1</v>
      </c>
      <c r="B4" s="38" t="str">
        <f>Item1!B3</f>
        <v>Fornecimento e montagem de divisórias, em estrutura leve tipo modulada, na cor branco, com perfis de aço na cor branco. Espessura de 35 mm. H=2.60m</v>
      </c>
      <c r="C4" s="37" t="str">
        <f>Item1!C3</f>
        <v>m²</v>
      </c>
      <c r="D4" s="37">
        <f>Item1!D3</f>
        <v>1097.5</v>
      </c>
      <c r="E4" s="39">
        <f>Item1!F3</f>
        <v>119</v>
      </c>
      <c r="F4" s="39">
        <f>(ROUND(E4,2)*D4)</f>
        <v>130602.5</v>
      </c>
    </row>
    <row r="5" spans="1:6" s="35" customFormat="1" ht="17.25">
      <c r="A5" s="43" t="s">
        <v>39</v>
      </c>
      <c r="B5" s="55" t="str">
        <f>Item2!G20</f>
        <v>INSTALE FORROS E DIVISÓRIAS</v>
      </c>
      <c r="C5" s="55"/>
      <c r="D5" s="55"/>
      <c r="E5" s="55"/>
      <c r="F5" s="55"/>
    </row>
    <row r="6" spans="1:6" ht="25.5">
      <c r="A6" s="37">
        <v>2</v>
      </c>
      <c r="B6" s="38" t="str">
        <f>Item2!B3</f>
        <v>Fornecimento e montagem de divisórias, em estrutura leve tipo modulada, na cor branco, com perfis de aço na cor branco. Espessura de 35 mm. H=1.80m</v>
      </c>
      <c r="C6" s="37" t="str">
        <f>Item2!C3</f>
        <v>m²</v>
      </c>
      <c r="D6" s="37">
        <f>Item2!D3</f>
        <v>165.5</v>
      </c>
      <c r="E6" s="39">
        <f>Item2!F3</f>
        <v>119</v>
      </c>
      <c r="F6" s="39">
        <f>(ROUND(E6,2)*D6)</f>
        <v>19694.5</v>
      </c>
    </row>
    <row r="7" spans="1:6" ht="17.25">
      <c r="A7" s="43" t="s">
        <v>39</v>
      </c>
      <c r="B7" s="55" t="str">
        <f>Item3!G20</f>
        <v>LOUREIRO SERVICOS DE ENGENHARIA EIRELI</v>
      </c>
      <c r="C7" s="55"/>
      <c r="D7" s="55"/>
      <c r="E7" s="55"/>
      <c r="F7" s="55"/>
    </row>
    <row r="8" spans="1:6" ht="25.5">
      <c r="A8" s="37">
        <v>3</v>
      </c>
      <c r="B8" s="38" t="str">
        <f>Item3!B3</f>
        <v>Conjunto de porta na cor branca, dimensão 90x210 cm, com ferragens cromadas e fechadura tipo alavanca. Espessura de 35 mm.</v>
      </c>
      <c r="C8" s="37" t="str">
        <f>Item3!C3</f>
        <v>unidade</v>
      </c>
      <c r="D8" s="37">
        <f>Item3!D3</f>
        <v>57</v>
      </c>
      <c r="E8" s="39">
        <f>Item3!F3</f>
        <v>280.08999999999997</v>
      </c>
      <c r="F8" s="39">
        <f>(ROUND(E8,2)*D8)</f>
        <v>15965.13</v>
      </c>
    </row>
    <row r="9" spans="1:6" ht="15.75">
      <c r="A9" s="40"/>
      <c r="B9" s="40"/>
      <c r="C9" s="54" t="s">
        <v>40</v>
      </c>
      <c r="D9" s="54"/>
      <c r="E9" s="54"/>
      <c r="F9" s="41">
        <f>SUM(F4:F8)</f>
        <v>166262.13</v>
      </c>
    </row>
  </sheetData>
  <mergeCells count="5">
    <mergeCell ref="C9:E9"/>
    <mergeCell ref="A1:F1"/>
    <mergeCell ref="B3:F3"/>
    <mergeCell ref="B5:F5"/>
    <mergeCell ref="B7:F7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Gilson Soares Da Conceicao</cp:lastModifiedBy>
  <cp:revision>1</cp:revision>
  <cp:lastPrinted>2022-05-23T13:01:51Z</cp:lastPrinted>
  <dcterms:created xsi:type="dcterms:W3CDTF">2019-01-16T20:04:04Z</dcterms:created>
  <dcterms:modified xsi:type="dcterms:W3CDTF">2022-05-31T15:51:39Z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